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8264" windowHeight="11964" activeTab="0"/>
  </bookViews>
  <sheets>
    <sheet name="Sheet1" sheetId="1" r:id="rId1"/>
    <sheet name="Sheet2" sheetId="2" r:id="rId2"/>
    <sheet name="Sheet3" sheetId="3" r:id="rId3"/>
  </sheets>
  <definedNames>
    <definedName name="a">'Sheet1'!$G$2</definedName>
    <definedName name="b">'Sheet1'!$I$2</definedName>
    <definedName name="c_">'Sheet1'!$K$2</definedName>
    <definedName name="dt">'Sheet1'!$B$3</definedName>
    <definedName name="mat">'Sheet1'!$K$1</definedName>
    <definedName name="mu">'Sheet1'!$Q$1</definedName>
    <definedName name="n">'Sheet1'!$E$1</definedName>
    <definedName name="pi">'Sheet1'!$M$1</definedName>
    <definedName name="pistar">'Sheet1'!$O$1</definedName>
    <definedName name="rz">'Sheet1'!$G$1</definedName>
    <definedName name="sigma">'Sheet1'!$B$5</definedName>
    <definedName name="solver_adj" localSheetId="0" hidden="1">'Sheet1'!$E$8:$H$8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'Sheet1'!$F$10:$H$10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'Sheet1'!$F$15</definedName>
    <definedName name="solver_pre" localSheetId="0" hidden="1">0.000001</definedName>
    <definedName name="solver_rel1" localSheetId="0" hidden="1">2</definedName>
    <definedName name="solver_rhs1" localSheetId="0" hidden="1">'Sheet1'!$F$11:$H$11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<sst xmlns="http://schemas.openxmlformats.org/spreadsheetml/2006/main" count="36" uniqueCount="34">
  <si>
    <t>sigma</t>
  </si>
  <si>
    <t>dt</t>
  </si>
  <si>
    <t>r(0,0)</t>
  </si>
  <si>
    <t>state|time</t>
  </si>
  <si>
    <t>pi</t>
  </si>
  <si>
    <t>pistar</t>
  </si>
  <si>
    <t>mat wks</t>
  </si>
  <si>
    <t>n periods</t>
  </si>
  <si>
    <t>state\time</t>
  </si>
  <si>
    <t>diff</t>
  </si>
  <si>
    <t>t units</t>
  </si>
  <si>
    <t>Time</t>
  </si>
  <si>
    <t>Yield</t>
  </si>
  <si>
    <t>PDB</t>
  </si>
  <si>
    <t>U(i)</t>
  </si>
  <si>
    <t>sumQ</t>
  </si>
  <si>
    <t>sqrt(dt)</t>
  </si>
  <si>
    <t>d(i,j)</t>
  </si>
  <si>
    <t>r(i,j)</t>
  </si>
  <si>
    <t>Q(I,j)</t>
  </si>
  <si>
    <t>sum</t>
  </si>
  <si>
    <t>ad p's</t>
  </si>
  <si>
    <t>actual yield curve</t>
  </si>
  <si>
    <t>sum of A-D prices</t>
  </si>
  <si>
    <t>zero coupon prices resulting</t>
  </si>
  <si>
    <t>calibration factor - drift</t>
  </si>
  <si>
    <t>A-D zero's</t>
  </si>
  <si>
    <t>A-D zero's - actual zero's</t>
  </si>
  <si>
    <t>one period rate</t>
  </si>
  <si>
    <t>one period discount rate</t>
  </si>
  <si>
    <t>A-D prices</t>
  </si>
  <si>
    <t>Zero's from A-D prices</t>
  </si>
  <si>
    <t>theoretical yield curve</t>
  </si>
  <si>
    <t>zero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</si>
</sst>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.000_-;\-* #,##0.000_-;_-* &quot;-&quot;??_-;_-@_-"/>
    <numFmt numFmtId="166" formatCode="0.0%"/>
    <numFmt numFmtId="167" formatCode="0.000%"/>
    <numFmt numFmtId="168" formatCode="_-* #,##0.0000_-;\-* #,##0.0000_-;_-* &quot;-&quot;??_-;_-@_-"/>
    <numFmt numFmtId="169" formatCode="_-* #,##0.0000_-;\-* #,##0.0000_-;_-* &quot;-&quot;????_-;_-@_-"/>
  </numFmts>
  <fonts count="15">
    <font>
      <sz val="10"/>
      <name val="Arial"/>
      <family val="0"/>
    </font>
    <font>
      <b/>
      <sz val="4.5"/>
      <name val="Arial"/>
      <family val="0"/>
    </font>
    <font>
      <sz val="3.75"/>
      <name val="Arial"/>
      <family val="0"/>
    </font>
    <font>
      <sz val="2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8"/>
      <name val="CG Omega"/>
      <family val="2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12"/>
      <name val="Arial"/>
      <family val="2"/>
    </font>
    <font>
      <sz val="18"/>
      <name val="Arial"/>
      <family val="2"/>
    </font>
    <font>
      <b/>
      <sz val="3.25"/>
      <name val="Arial"/>
      <family val="0"/>
    </font>
    <font>
      <sz val="2.75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0" fontId="0" fillId="0" borderId="0" xfId="19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15" applyNumberFormat="1" applyAlignment="1">
      <alignment/>
    </xf>
    <xf numFmtId="13" fontId="0" fillId="0" borderId="0" xfId="15" applyNumberFormat="1" applyFont="1" applyAlignment="1">
      <alignment horizontal="right"/>
    </xf>
    <xf numFmtId="10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3" fontId="6" fillId="0" borderId="0" xfId="15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0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166" fontId="0" fillId="0" borderId="0" xfId="0" applyNumberFormat="1" applyFont="1" applyAlignment="1">
      <alignment/>
    </xf>
    <xf numFmtId="166" fontId="0" fillId="0" borderId="0" xfId="19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 quotePrefix="1">
      <alignment horizontal="left"/>
    </xf>
    <xf numFmtId="10" fontId="0" fillId="0" borderId="2" xfId="0" applyNumberFormat="1" applyFont="1" applyFill="1" applyBorder="1" applyAlignment="1">
      <alignment/>
    </xf>
    <xf numFmtId="10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2" xfId="15" applyNumberFormat="1" applyFont="1" applyBorder="1" applyAlignment="1">
      <alignment/>
    </xf>
    <xf numFmtId="164" fontId="0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Zero Coupon Yield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5"/>
          <c:w val="0.91575"/>
          <c:h val="0.74925"/>
        </c:manualLayout>
      </c:layout>
      <c:scatterChart>
        <c:scatterStyle val="smooth"/>
        <c:varyColors val="0"/>
        <c:axId val="31034100"/>
        <c:axId val="10871445"/>
      </c:scatterChart>
      <c:valAx>
        <c:axId val="3103410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noFill/>
          </a:ln>
        </c:spPr>
        <c:crossAx val="10871445"/>
        <c:crosses val="max"/>
        <c:crossBetween val="midCat"/>
        <c:dispUnits/>
      </c:valAx>
      <c:valAx>
        <c:axId val="10871445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0%" sourceLinked="0"/>
        <c:majorTickMark val="in"/>
        <c:minorTickMark val="none"/>
        <c:tickLblPos val="nextTo"/>
        <c:spPr>
          <a:ln w="3175">
            <a:noFill/>
          </a:ln>
        </c:spPr>
        <c:crossAx val="31034100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25"/>
          <c:y val="0.4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Actual and Fitted Zero Coupon Bonds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4075"/>
          <c:w val="0.7965"/>
          <c:h val="0.773"/>
        </c:manualLayout>
      </c:layout>
      <c:lineChart>
        <c:grouping val="standar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PDB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Sheet1!$E$5:$H$5</c:f>
              <c:numCache>
                <c:ptCount val="4"/>
                <c:pt idx="0">
                  <c:v>1</c:v>
                </c:pt>
                <c:pt idx="1">
                  <c:v>0.9523809523809523</c:v>
                </c:pt>
                <c:pt idx="2">
                  <c:v>0.9070294784580498</c:v>
                </c:pt>
                <c:pt idx="3">
                  <c:v>0.863837598531476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sumQ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Sheet1!$E$6:$H$6</c:f>
              <c:numCache>
                <c:ptCount val="4"/>
                <c:pt idx="0">
                  <c:v>1</c:v>
                </c:pt>
                <c:pt idx="1">
                  <c:v>0.9523809523809523</c:v>
                </c:pt>
                <c:pt idx="2">
                  <c:v>0.9070294784580499</c:v>
                </c:pt>
                <c:pt idx="3">
                  <c:v>0.8638375985314761</c:v>
                </c:pt>
              </c:numCache>
            </c:numRef>
          </c:val>
          <c:smooth val="0"/>
        </c:ser>
        <c:axId val="30734142"/>
        <c:axId val="8171823"/>
      </c:lineChart>
      <c:catAx>
        <c:axId val="30734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Maturity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8171823"/>
        <c:crosses val="autoZero"/>
        <c:auto val="1"/>
        <c:lblOffset val="100"/>
        <c:noMultiLvlLbl val="0"/>
      </c:catAx>
      <c:valAx>
        <c:axId val="8171823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07341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"/>
          <c:y val="0.5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Zero Coupon Yield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535"/>
          <c:w val="0.91575"/>
          <c:h val="0.69275"/>
        </c:manualLayout>
      </c:layout>
      <c:scatterChart>
        <c:scatterStyle val="smooth"/>
        <c:varyColors val="0"/>
        <c:axId val="6437544"/>
        <c:axId val="57937897"/>
      </c:scatterChart>
      <c:valAx>
        <c:axId val="643754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noFill/>
          </a:ln>
        </c:spPr>
        <c:crossAx val="57937897"/>
        <c:crosses val="max"/>
        <c:crossBetween val="midCat"/>
        <c:dispUnits/>
      </c:valAx>
      <c:valAx>
        <c:axId val="57937897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0%" sourceLinked="0"/>
        <c:majorTickMark val="in"/>
        <c:minorTickMark val="none"/>
        <c:tickLblPos val="nextTo"/>
        <c:spPr>
          <a:ln w="3175">
            <a:noFill/>
          </a:ln>
        </c:spPr>
        <c:crossAx val="6437544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"/>
          <c:y val="0.4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</cdr:y>
    </cdr:from>
    <cdr:to>
      <cdr:x>0.985</cdr:x>
      <cdr:y>0.79275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0"/>
          <a:ext cx="4648200" cy="1057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Black-Derman-Toy, constant volatility</a:t>
          </a:r>
          <a:r>
            <a:rPr lang="en-US" cap="none" sz="2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dlnr = u(t)dt+sdB, Strickland+Carverhill  p 239
adjust u(t)'s to match actual zero coupon bond prices with generated ones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0.2015</cdr:y>
    </cdr:from>
    <cdr:to>
      <cdr:x>0.9805</cdr:x>
      <cdr:y>0.8035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90500"/>
          <a:ext cx="478155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Calibration: using solver put each cell of row 10 to 0 by adjusting cell two rows above in row 8.  (just run solver)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11</xdr:row>
      <xdr:rowOff>66675</xdr:rowOff>
    </xdr:from>
    <xdr:to>
      <xdr:col>17</xdr:col>
      <xdr:colOff>390525</xdr:colOff>
      <xdr:row>19</xdr:row>
      <xdr:rowOff>104775</xdr:rowOff>
    </xdr:to>
    <xdr:graphicFrame>
      <xdr:nvGraphicFramePr>
        <xdr:cNvPr id="1" name="Chart 2"/>
        <xdr:cNvGraphicFramePr/>
      </xdr:nvGraphicFramePr>
      <xdr:xfrm>
        <a:off x="7543800" y="1847850"/>
        <a:ext cx="487680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571500</xdr:colOff>
      <xdr:row>20</xdr:row>
      <xdr:rowOff>66675</xdr:rowOff>
    </xdr:from>
    <xdr:to>
      <xdr:col>17</xdr:col>
      <xdr:colOff>390525</xdr:colOff>
      <xdr:row>42</xdr:row>
      <xdr:rowOff>57150</xdr:rowOff>
    </xdr:to>
    <xdr:graphicFrame>
      <xdr:nvGraphicFramePr>
        <xdr:cNvPr id="2" name="Chart 43"/>
        <xdr:cNvGraphicFramePr/>
      </xdr:nvGraphicFramePr>
      <xdr:xfrm>
        <a:off x="7534275" y="3305175"/>
        <a:ext cx="48863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5</xdr:row>
      <xdr:rowOff>0</xdr:rowOff>
    </xdr:from>
    <xdr:to>
      <xdr:col>17</xdr:col>
      <xdr:colOff>409575</xdr:colOff>
      <xdr:row>11</xdr:row>
      <xdr:rowOff>9525</xdr:rowOff>
    </xdr:to>
    <xdr:graphicFrame>
      <xdr:nvGraphicFramePr>
        <xdr:cNvPr id="3" name="Chart 44"/>
        <xdr:cNvGraphicFramePr/>
      </xdr:nvGraphicFramePr>
      <xdr:xfrm>
        <a:off x="7562850" y="809625"/>
        <a:ext cx="4876800" cy="98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"/>
  <sheetViews>
    <sheetView tabSelected="1" zoomScale="75" zoomScaleNormal="75" workbookViewId="0" topLeftCell="A1">
      <selection activeCell="K5" sqref="K5"/>
    </sheetView>
  </sheetViews>
  <sheetFormatPr defaultColWidth="9.140625" defaultRowHeight="12.75"/>
  <cols>
    <col min="3" max="3" width="28.00390625" style="14" customWidth="1"/>
    <col min="5" max="5" width="12.421875" style="0" bestFit="1" customWidth="1"/>
    <col min="11" max="11" width="12.00390625" style="0" bestFit="1" customWidth="1"/>
  </cols>
  <sheetData>
    <row r="1" spans="4:15" ht="12.75">
      <c r="D1" s="2" t="s">
        <v>7</v>
      </c>
      <c r="E1" s="6">
        <v>3</v>
      </c>
      <c r="F1" t="s">
        <v>2</v>
      </c>
      <c r="G1" s="1">
        <v>0.05</v>
      </c>
      <c r="J1" s="2" t="s">
        <v>6</v>
      </c>
      <c r="K1" s="6">
        <v>3</v>
      </c>
      <c r="L1" t="s">
        <v>4</v>
      </c>
      <c r="M1" s="6">
        <v>0.5</v>
      </c>
      <c r="N1" t="s">
        <v>5</v>
      </c>
      <c r="O1">
        <f>1-pi</f>
        <v>0.5</v>
      </c>
    </row>
    <row r="3" spans="1:9" s="5" customFormat="1" ht="12.75">
      <c r="A3" t="s">
        <v>1</v>
      </c>
      <c r="B3" s="8">
        <v>1</v>
      </c>
      <c r="C3" s="15"/>
      <c r="D3" s="13" t="s">
        <v>11</v>
      </c>
      <c r="E3" s="5">
        <f>E14*dt</f>
        <v>0</v>
      </c>
      <c r="F3" s="5">
        <f>F14*dt</f>
        <v>1</v>
      </c>
      <c r="G3" s="5">
        <f>G14*dt</f>
        <v>2</v>
      </c>
      <c r="H3" s="5">
        <f>H14*dt</f>
        <v>3</v>
      </c>
      <c r="I3" s="5">
        <f>I14*dt</f>
        <v>4</v>
      </c>
    </row>
    <row r="4" spans="1:9" ht="12.75">
      <c r="A4" t="s">
        <v>16</v>
      </c>
      <c r="B4">
        <f>SQRT(dt)</f>
        <v>1</v>
      </c>
      <c r="C4" s="16" t="s">
        <v>22</v>
      </c>
      <c r="D4" s="4" t="s">
        <v>12</v>
      </c>
      <c r="E4" s="20">
        <v>0.05</v>
      </c>
      <c r="F4" s="20">
        <v>0.05</v>
      </c>
      <c r="G4" s="20">
        <v>0.05</v>
      </c>
      <c r="H4" s="20">
        <v>0.05</v>
      </c>
      <c r="I4" s="20">
        <v>0.05</v>
      </c>
    </row>
    <row r="5" spans="1:9" ht="12.75">
      <c r="A5" t="s">
        <v>0</v>
      </c>
      <c r="B5" s="9">
        <v>0.1</v>
      </c>
      <c r="C5" s="18" t="s">
        <v>24</v>
      </c>
      <c r="D5" s="4" t="s">
        <v>13</v>
      </c>
      <c r="E5" s="7">
        <f>EXP(-E4*E3)</f>
        <v>1</v>
      </c>
      <c r="F5" s="7">
        <f>(1+F4)^(-F3)</f>
        <v>0.9523809523809523</v>
      </c>
      <c r="G5" s="7">
        <f>(1+G4)^(-G3)</f>
        <v>0.9070294784580498</v>
      </c>
      <c r="H5" s="7">
        <f>(1+H4)^(-H3)</f>
        <v>0.863837598531476</v>
      </c>
      <c r="I5" s="7">
        <f>(1+I4)^(-I3)</f>
        <v>0.822702474791882</v>
      </c>
    </row>
    <row r="6" spans="3:8" ht="12.75">
      <c r="C6" s="14" t="s">
        <v>23</v>
      </c>
      <c r="D6" s="4" t="s">
        <v>15</v>
      </c>
      <c r="E6" s="7">
        <f>SUM(E32:E36)</f>
        <v>1</v>
      </c>
      <c r="F6" s="7">
        <f>SUM(F32:F36)</f>
        <v>0.9523809523809523</v>
      </c>
      <c r="G6" s="7">
        <f>SUM(G32:G36)</f>
        <v>0.9070294784580499</v>
      </c>
      <c r="H6" s="7">
        <f>SUM(H32:H36)</f>
        <v>0.8638375985314761</v>
      </c>
    </row>
    <row r="7" spans="3:9" ht="12.75">
      <c r="C7" s="14" t="s">
        <v>32</v>
      </c>
      <c r="D7" s="4"/>
      <c r="E7" s="21">
        <f>E4</f>
        <v>0.05</v>
      </c>
      <c r="F7" s="21">
        <f>F6^(-1/F3)-1</f>
        <v>0.050000000000000044</v>
      </c>
      <c r="G7" s="21">
        <f>G6^(-1/G3)-1</f>
        <v>0.050000000000000044</v>
      </c>
      <c r="H7" s="21">
        <f>H6^(-1/H3)-1</f>
        <v>0.050000000000000044</v>
      </c>
      <c r="I7" s="6"/>
    </row>
    <row r="8" spans="3:83" s="3" customFormat="1" ht="12.75">
      <c r="C8" s="19" t="s">
        <v>25</v>
      </c>
      <c r="D8" s="23" t="s">
        <v>14</v>
      </c>
      <c r="E8" s="24">
        <v>0.05</v>
      </c>
      <c r="F8" s="24">
        <v>0.04977459312787315</v>
      </c>
      <c r="G8" s="24">
        <v>0.04957388509097455</v>
      </c>
      <c r="H8" s="25">
        <v>0.04939860497455659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</row>
    <row r="9" spans="3:8" ht="12.75">
      <c r="C9" s="19" t="s">
        <v>26</v>
      </c>
      <c r="D9" t="s">
        <v>20</v>
      </c>
      <c r="F9" s="12">
        <f>G38</f>
        <v>0.9070294784580499</v>
      </c>
      <c r="G9" s="12">
        <f>H38</f>
        <v>0.8638375985314761</v>
      </c>
      <c r="H9" s="12">
        <f>I38</f>
        <v>0.8227018257454872</v>
      </c>
    </row>
    <row r="10" spans="3:83" s="5" customFormat="1" ht="12.75">
      <c r="C10" s="19" t="s">
        <v>27</v>
      </c>
      <c r="D10" s="22" t="s">
        <v>9</v>
      </c>
      <c r="E10" s="27"/>
      <c r="F10" s="27">
        <f>F9-G5</f>
        <v>0</v>
      </c>
      <c r="G10" s="27">
        <f>G9-H5</f>
        <v>0</v>
      </c>
      <c r="H10" s="28">
        <f>H9-I5</f>
        <v>-6.490463947406155E-07</v>
      </c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</row>
    <row r="11" spans="3:83" s="10" customFormat="1" ht="12.75">
      <c r="C11" s="17"/>
      <c r="D11" s="26" t="s">
        <v>33</v>
      </c>
      <c r="E11" s="26"/>
      <c r="F11" s="26">
        <v>0</v>
      </c>
      <c r="G11" s="26">
        <v>0</v>
      </c>
      <c r="H11" s="26"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  <row r="12" spans="4:9" ht="12.75">
      <c r="D12" s="2" t="s">
        <v>10</v>
      </c>
      <c r="E12">
        <f>E14*dt</f>
        <v>0</v>
      </c>
      <c r="F12">
        <f>F14*dt</f>
        <v>1</v>
      </c>
      <c r="G12">
        <f>G14*dt</f>
        <v>2</v>
      </c>
      <c r="H12">
        <f>H14*dt</f>
        <v>3</v>
      </c>
      <c r="I12">
        <f>I14*dt</f>
        <v>4</v>
      </c>
    </row>
    <row r="13" spans="3:4" ht="12.75">
      <c r="C13" s="14" t="s">
        <v>28</v>
      </c>
      <c r="D13" s="2" t="s">
        <v>18</v>
      </c>
    </row>
    <row r="14" spans="4:9" ht="12.75">
      <c r="D14" s="2" t="s">
        <v>8</v>
      </c>
      <c r="E14">
        <v>0</v>
      </c>
      <c r="F14">
        <v>1</v>
      </c>
      <c r="G14">
        <v>2</v>
      </c>
      <c r="H14">
        <v>3</v>
      </c>
      <c r="I14">
        <v>4</v>
      </c>
    </row>
    <row r="15" spans="4:8" ht="12.75">
      <c r="D15">
        <v>0</v>
      </c>
      <c r="E15" s="1">
        <f>rz</f>
        <v>0.05</v>
      </c>
      <c r="F15" s="1">
        <f aca="true" t="shared" si="0" ref="F15:H16">F$8*EXP((-2*$D15+F$14)*sigma*SQRT(dt))</f>
        <v>0.05500943278397339</v>
      </c>
      <c r="G15" s="1">
        <f t="shared" si="0"/>
        <v>0.060549679982831645</v>
      </c>
      <c r="H15" s="1">
        <f t="shared" si="0"/>
        <v>0.06668114200687297</v>
      </c>
    </row>
    <row r="16" spans="4:8" ht="12.75">
      <c r="D16">
        <v>1</v>
      </c>
      <c r="E16" s="1"/>
      <c r="F16" s="1">
        <f t="shared" si="0"/>
        <v>0.04503791432961515</v>
      </c>
      <c r="G16" s="1">
        <f t="shared" si="0"/>
        <v>0.04957388509097455</v>
      </c>
      <c r="H16" s="1">
        <f t="shared" si="0"/>
        <v>0.05459390161138696</v>
      </c>
    </row>
    <row r="17" spans="4:8" ht="12.75">
      <c r="D17">
        <v>2</v>
      </c>
      <c r="E17" s="1"/>
      <c r="F17" s="1"/>
      <c r="G17" s="1">
        <f>G$8*EXP((-2*$D17+G$14)*sigma*SQRT(dt))</f>
        <v>0.04058766427353493</v>
      </c>
      <c r="H17" s="1">
        <f>H$8*EXP((-2*$D17+H$14)*sigma*SQRT(dt))</f>
        <v>0.04469770617975609</v>
      </c>
    </row>
    <row r="18" spans="4:8" ht="12.75">
      <c r="D18">
        <v>3</v>
      </c>
      <c r="E18" s="1"/>
      <c r="F18" s="1"/>
      <c r="G18" s="1"/>
      <c r="H18" s="1">
        <f>H$8*EXP((-2*$D18+H$14)*sigma*SQRT(dt))</f>
        <v>0.03659538664141007</v>
      </c>
    </row>
    <row r="19" spans="4:8" ht="12.75">
      <c r="D19">
        <v>4</v>
      </c>
      <c r="E19" s="1"/>
      <c r="F19" s="1"/>
      <c r="G19" s="1"/>
      <c r="H19" s="1"/>
    </row>
    <row r="20" spans="5:6" ht="12.75">
      <c r="E20" s="1"/>
      <c r="F20" s="1"/>
    </row>
    <row r="21" spans="3:4" ht="12.75">
      <c r="C21" s="14" t="s">
        <v>29</v>
      </c>
      <c r="D21" s="2" t="s">
        <v>17</v>
      </c>
    </row>
    <row r="22" spans="4:9" ht="12.75">
      <c r="D22" t="s">
        <v>3</v>
      </c>
      <c r="E22">
        <v>0</v>
      </c>
      <c r="F22">
        <v>1</v>
      </c>
      <c r="G22">
        <v>2</v>
      </c>
      <c r="H22">
        <v>3</v>
      </c>
      <c r="I22">
        <v>4</v>
      </c>
    </row>
    <row r="23" spans="4:8" ht="12.75">
      <c r="D23">
        <v>0</v>
      </c>
      <c r="E23" s="7">
        <f>1/(1+E15*dt)</f>
        <v>0.9523809523809523</v>
      </c>
      <c r="F23" s="7">
        <f aca="true" t="shared" si="1" ref="F23:H24">1/(1+F15*dt)</f>
        <v>0.9478588237464249</v>
      </c>
      <c r="G23" s="7">
        <f t="shared" si="1"/>
        <v>0.942907266745098</v>
      </c>
      <c r="H23" s="7">
        <f t="shared" si="1"/>
        <v>0.9374872777056714</v>
      </c>
    </row>
    <row r="24" spans="4:8" ht="12.75">
      <c r="D24">
        <v>1</v>
      </c>
      <c r="F24" s="7">
        <f t="shared" si="1"/>
        <v>0.95690308101548</v>
      </c>
      <c r="G24" s="7">
        <f>1/(1+G16*dt)</f>
        <v>0.9527676080787036</v>
      </c>
      <c r="H24" s="7">
        <f>1/(1+H16*dt)</f>
        <v>0.9482322991551827</v>
      </c>
    </row>
    <row r="25" spans="4:8" ht="12.75">
      <c r="D25">
        <v>2</v>
      </c>
      <c r="G25" s="7">
        <f>1/(1+G17*dt)</f>
        <v>0.9609954397240809</v>
      </c>
      <c r="H25" s="7">
        <f>1/(1+H17*dt)</f>
        <v>0.95721469864885</v>
      </c>
    </row>
    <row r="26" spans="4:8" ht="12.75">
      <c r="D26">
        <v>3</v>
      </c>
      <c r="H26" s="7">
        <f>1/(1+H18*dt)</f>
        <v>0.9646965565224249</v>
      </c>
    </row>
    <row r="27" ht="12.75">
      <c r="D27">
        <v>4</v>
      </c>
    </row>
    <row r="29" spans="3:4" ht="12.75">
      <c r="C29" s="14" t="s">
        <v>30</v>
      </c>
      <c r="D29" s="4" t="s">
        <v>19</v>
      </c>
    </row>
    <row r="30" spans="4:9" ht="12.75">
      <c r="D30" t="s">
        <v>3</v>
      </c>
      <c r="E30">
        <f>E14</f>
        <v>0</v>
      </c>
      <c r="F30">
        <f>F14</f>
        <v>1</v>
      </c>
      <c r="G30">
        <f>G14</f>
        <v>2</v>
      </c>
      <c r="H30">
        <f>H14</f>
        <v>3</v>
      </c>
      <c r="I30">
        <v>4</v>
      </c>
    </row>
    <row r="32" spans="4:8" ht="12.75">
      <c r="D32">
        <f>D15</f>
        <v>0</v>
      </c>
      <c r="E32" s="7">
        <v>1</v>
      </c>
      <c r="F32" s="7">
        <f>E$23*pi</f>
        <v>0.47619047619047616</v>
      </c>
      <c r="G32" s="7">
        <f aca="true" t="shared" si="2" ref="G32:H34">pi*(F31*F22+F32*F23)</f>
        <v>0.22568067232057734</v>
      </c>
      <c r="H32" s="7">
        <f t="shared" si="2"/>
        <v>0.10639797294749583</v>
      </c>
    </row>
    <row r="33" spans="4:8" ht="12.75">
      <c r="D33">
        <f>D16</f>
        <v>1</v>
      </c>
      <c r="E33" s="7"/>
      <c r="F33" s="7">
        <f>E$23*pistar</f>
        <v>0.47619047619047616</v>
      </c>
      <c r="G33" s="7">
        <f t="shared" si="2"/>
        <v>0.45351473922902497</v>
      </c>
      <c r="H33" s="7">
        <f t="shared" si="2"/>
        <v>0.3224450496093334</v>
      </c>
    </row>
    <row r="34" spans="4:8" ht="12.75">
      <c r="D34">
        <f>D17</f>
        <v>2</v>
      </c>
      <c r="E34" s="7"/>
      <c r="F34" s="7"/>
      <c r="G34" s="7">
        <f t="shared" si="2"/>
        <v>0.22783406690844762</v>
      </c>
      <c r="H34" s="7">
        <f t="shared" si="2"/>
        <v>0.3255208263182422</v>
      </c>
    </row>
    <row r="35" spans="4:8" ht="12.75">
      <c r="D35">
        <f>D18</f>
        <v>3</v>
      </c>
      <c r="E35" s="7"/>
      <c r="F35" s="7"/>
      <c r="G35" s="7"/>
      <c r="H35" s="7">
        <f>pi*(G34*G25+G35*G26)</f>
        <v>0.10947374965640465</v>
      </c>
    </row>
    <row r="36" spans="4:8" ht="12.75">
      <c r="D36">
        <f>D19</f>
        <v>4</v>
      </c>
      <c r="E36" s="7"/>
      <c r="F36" s="7"/>
      <c r="G36" s="7"/>
      <c r="H36" s="7"/>
    </row>
    <row r="37" spans="5:8" ht="12.75">
      <c r="E37" s="7"/>
      <c r="F37" s="7"/>
      <c r="G37" s="7"/>
      <c r="H37" s="7"/>
    </row>
    <row r="38" spans="3:9" ht="12.75">
      <c r="C38" s="14" t="s">
        <v>31</v>
      </c>
      <c r="D38" s="2" t="s">
        <v>21</v>
      </c>
      <c r="F38" s="12">
        <f>SUM(E40:E44)</f>
        <v>0.9523809523809523</v>
      </c>
      <c r="G38" s="12">
        <f>SUM(F40:F44)</f>
        <v>0.9070294784580499</v>
      </c>
      <c r="H38" s="12">
        <f>SUM(G40:G44)</f>
        <v>0.8638375985314761</v>
      </c>
      <c r="I38" s="12">
        <f>SUM(H40:H44)</f>
        <v>0.8227018257454872</v>
      </c>
    </row>
    <row r="39" spans="4:9" ht="12.75">
      <c r="D39" t="s">
        <v>3</v>
      </c>
      <c r="E39">
        <v>0</v>
      </c>
      <c r="F39">
        <v>1</v>
      </c>
      <c r="G39">
        <v>2</v>
      </c>
      <c r="H39">
        <v>3</v>
      </c>
      <c r="I39">
        <v>4</v>
      </c>
    </row>
    <row r="40" spans="4:8" ht="12.75">
      <c r="D40">
        <v>0</v>
      </c>
      <c r="E40" s="7">
        <f>E23*E32</f>
        <v>0.9523809523809523</v>
      </c>
      <c r="F40" s="7">
        <f>F23*F32</f>
        <v>0.4513613446411547</v>
      </c>
      <c r="G40" s="7">
        <f>G23*G32</f>
        <v>0.21279594589499165</v>
      </c>
      <c r="H40" s="7">
        <f>H23*H32</f>
        <v>0.09974674601194954</v>
      </c>
    </row>
    <row r="41" spans="4:8" ht="12.75">
      <c r="D41">
        <v>1</v>
      </c>
      <c r="F41" s="7">
        <f>F24*F33</f>
        <v>0.45566813381689525</v>
      </c>
      <c r="G41" s="7">
        <f>G24*G33</f>
        <v>0.4320941533236751</v>
      </c>
      <c r="H41" s="7">
        <f>H24*H33</f>
        <v>0.3057528107422652</v>
      </c>
    </row>
    <row r="42" spans="4:8" ht="12.75">
      <c r="D42">
        <v>2</v>
      </c>
      <c r="G42" s="7">
        <f>G25*G34</f>
        <v>0.2189474993128093</v>
      </c>
      <c r="H42" s="7">
        <f>H25*H34</f>
        <v>0.31159331966814086</v>
      </c>
    </row>
    <row r="43" spans="4:8" ht="12.75">
      <c r="D43">
        <v>3</v>
      </c>
      <c r="H43" s="7">
        <f>H26*H35</f>
        <v>0.10560894932313156</v>
      </c>
    </row>
    <row r="44" ht="12.75">
      <c r="D44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hlt</dc:title>
  <dc:subject>Black-Derman-Toy Model</dc:subject>
  <dc:creator>Eugene Chung</dc:creator>
  <cp:keywords/>
  <dc:description/>
  <cp:lastModifiedBy>Darren Webb</cp:lastModifiedBy>
  <dcterms:created xsi:type="dcterms:W3CDTF">2001-07-09T02:15:03Z</dcterms:created>
  <dcterms:modified xsi:type="dcterms:W3CDTF">2003-10-27T12:30:21Z</dcterms:modified>
  <cp:category/>
  <cp:version/>
  <cp:contentType/>
  <cp:contentStatus/>
</cp:coreProperties>
</file>